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4AE68B1B-FC33-4C7C-8011-E5D2E8F8F36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ehicles" sheetId="1" r:id="rId1"/>
    <sheet name="Lease Table" sheetId="2" r:id="rId2"/>
    <sheet name="Vehicle Cost Calculato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" l="1"/>
  <c r="H16" i="3"/>
  <c r="F16" i="3"/>
  <c r="D16" i="3"/>
  <c r="C16" i="3"/>
  <c r="I11" i="3"/>
  <c r="H11" i="3"/>
  <c r="G11" i="3"/>
  <c r="G16" i="3" s="1"/>
  <c r="F11" i="3"/>
  <c r="E11" i="3"/>
  <c r="E16" i="3" s="1"/>
  <c r="D11" i="3"/>
  <c r="C11" i="3"/>
  <c r="B11" i="3"/>
  <c r="B16" i="3" s="1"/>
  <c r="F8" i="2"/>
  <c r="G8" i="2" s="1" a="1"/>
  <c r="G8" i="2" s="1"/>
  <c r="G31" i="1"/>
  <c r="K31" i="1" s="1" a="1"/>
  <c r="K31" i="1" s="1"/>
  <c r="G30" i="1"/>
  <c r="K30" i="1" s="1" a="1"/>
  <c r="K30" i="1" s="1"/>
  <c r="G29" i="1"/>
  <c r="K29" i="1" s="1" a="1"/>
  <c r="K29" i="1" s="1"/>
  <c r="K28" i="1" a="1"/>
  <c r="K28" i="1" s="1"/>
  <c r="G28" i="1"/>
  <c r="G27" i="1"/>
  <c r="K27" i="1" s="1" a="1"/>
  <c r="K27" i="1" s="1"/>
  <c r="K26" i="1" a="1"/>
  <c r="K26" i="1" s="1"/>
  <c r="G26" i="1"/>
  <c r="K25" i="1" a="1"/>
  <c r="K25" i="1" s="1"/>
  <c r="G25" i="1"/>
  <c r="K24" i="1" a="1"/>
  <c r="K24" i="1" s="1"/>
  <c r="G24" i="1"/>
  <c r="G23" i="1"/>
  <c r="K23" i="1" s="1" a="1"/>
  <c r="K23" i="1" s="1"/>
  <c r="G22" i="1"/>
  <c r="K22" i="1" s="1" a="1"/>
  <c r="K22" i="1" s="1"/>
  <c r="K21" i="1" a="1"/>
  <c r="K21" i="1" s="1"/>
  <c r="G21" i="1"/>
  <c r="K20" i="1" a="1"/>
  <c r="K20" i="1" s="1"/>
  <c r="G20" i="1"/>
  <c r="K19" i="1" a="1"/>
  <c r="K19" i="1" s="1"/>
  <c r="G19" i="1"/>
  <c r="G18" i="1"/>
  <c r="K18" i="1" s="1" a="1"/>
  <c r="K18" i="1" s="1"/>
  <c r="K17" i="1" a="1"/>
  <c r="K17" i="1" s="1"/>
  <c r="G17" i="1"/>
  <c r="G16" i="1"/>
  <c r="K16" i="1" s="1" a="1"/>
  <c r="K16" i="1" s="1"/>
  <c r="G15" i="1"/>
  <c r="K15" i="1" s="1" a="1"/>
  <c r="K15" i="1" s="1"/>
  <c r="G14" i="1"/>
  <c r="K14" i="1" s="1" a="1"/>
  <c r="K14" i="1" s="1"/>
  <c r="K13" i="1" a="1"/>
  <c r="K13" i="1" s="1"/>
  <c r="G13" i="1"/>
  <c r="K12" i="1" a="1"/>
  <c r="K12" i="1" s="1"/>
  <c r="G12" i="1"/>
  <c r="G11" i="1"/>
  <c r="K11" i="1" s="1" a="1"/>
  <c r="K11" i="1" s="1"/>
  <c r="K10" i="1" a="1"/>
  <c r="K10" i="1" s="1"/>
  <c r="G10" i="1"/>
  <c r="K9" i="1" a="1"/>
  <c r="K9" i="1" s="1"/>
  <c r="G9" i="1"/>
  <c r="K8" i="1" a="1"/>
  <c r="K8" i="1" s="1"/>
  <c r="G8" i="1"/>
  <c r="K7" i="1" a="1"/>
  <c r="K7" i="1" s="1"/>
  <c r="G7" i="1"/>
  <c r="G6" i="1"/>
  <c r="K6" i="1" s="1" a="1"/>
  <c r="K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Kiley</author>
    <author/>
  </authors>
  <commentList>
    <comment ref="F5" authorId="0" shapeId="0" xr:uid="{77A5389C-034C-4C7F-9015-79F93657A52F}">
      <text>
        <r>
          <rPr>
            <b/>
            <sz val="9"/>
            <color indexed="81"/>
            <rFont val="Tahoma"/>
            <family val="2"/>
          </rPr>
          <t>See Vehicle Cost Calculator</t>
        </r>
      </text>
    </comment>
    <comment ref="F6" authorId="1" shapeId="0" xr:uid="{00000000-0006-0000-0000-000001000000}">
      <text>
        <r>
          <rPr>
            <sz val="11"/>
            <color theme="1"/>
            <rFont val="Calibri"/>
            <scheme val="minor"/>
          </rPr>
          <t>To calculate inclusion for lease, use invoice + 4% or MSRP - 8%.
	-David Kiley
Revaluation required after 4 years
	-David Kiley
Partial years need prorate for W2 inclusion value
	-David Kiley</t>
        </r>
      </text>
    </comment>
  </commentList>
</comments>
</file>

<file path=xl/sharedStrings.xml><?xml version="1.0" encoding="utf-8"?>
<sst xmlns="http://schemas.openxmlformats.org/spreadsheetml/2006/main" count="48" uniqueCount="48">
  <si>
    <t>Automobile Disclosure</t>
  </si>
  <si>
    <t>Year Ending:</t>
  </si>
  <si>
    <t>Annual Mileage</t>
  </si>
  <si>
    <t>Vehicle Questions</t>
  </si>
  <si>
    <t>Supporting Evidence</t>
  </si>
  <si>
    <t>Year, Make &amp; Model</t>
  </si>
  <si>
    <t>Lease or Own</t>
  </si>
  <si>
    <t>Title Owned by Entity or Individual</t>
  </si>
  <si>
    <t>Acquisition Date</t>
  </si>
  <si>
    <t>Sale/Trade Date</t>
  </si>
  <si>
    <t>Total</t>
  </si>
  <si>
    <t>Business</t>
  </si>
  <si>
    <t>Commuting</t>
  </si>
  <si>
    <t>Other Personal</t>
  </si>
  <si>
    <t>W2 Inclusion</t>
  </si>
  <si>
    <t>Available for Personal Use?</t>
  </si>
  <si>
    <t>Used by 5% Owner or Related Person?</t>
  </si>
  <si>
    <t>Another Vehicle Available for Personal Use?</t>
  </si>
  <si>
    <t>Available to Support Business Deduction?</t>
  </si>
  <si>
    <t>Is it Written?</t>
  </si>
  <si>
    <t>Item</t>
  </si>
  <si>
    <t>Purchase</t>
  </si>
  <si>
    <t>Inclusion</t>
  </si>
  <si>
    <r>
      <rPr>
        <u/>
        <sz val="11"/>
        <color rgb="FF1155CC"/>
        <rFont val="Arial, sans-serif"/>
      </rPr>
      <t>Source</t>
    </r>
  </si>
  <si>
    <t>If Lease, you can use invoice + 4% or MSRP - 8%</t>
  </si>
  <si>
    <t>If Dealer Purchase, use invoice plus fees and taxes</t>
  </si>
  <si>
    <t>Vehicle 1</t>
  </si>
  <si>
    <t>Vehicle 2</t>
  </si>
  <si>
    <t>Vehicle 3</t>
  </si>
  <si>
    <t>Vehicle 4</t>
  </si>
  <si>
    <t>Vehicle 5</t>
  </si>
  <si>
    <t>Vehicle 6</t>
  </si>
  <si>
    <t>Vehicle 7</t>
  </si>
  <si>
    <t>Vehicle 8</t>
  </si>
  <si>
    <t>Cash Price</t>
  </si>
  <si>
    <t>Fee/Charge 1</t>
  </si>
  <si>
    <t>Fee/Charge 2</t>
  </si>
  <si>
    <t>Fee/Charge 3</t>
  </si>
  <si>
    <t>Fee/Charge 4</t>
  </si>
  <si>
    <t>Packages</t>
  </si>
  <si>
    <t>Sales Tax</t>
  </si>
  <si>
    <t>Rebates</t>
  </si>
  <si>
    <t>Final Cost for Depreciation Purposes</t>
  </si>
  <si>
    <t>Deposit</t>
  </si>
  <si>
    <t>Allowance trade</t>
  </si>
  <si>
    <t>Old loan payoff (refi)</t>
  </si>
  <si>
    <t>Financed Amount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</si>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</sst>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  <font>
      <u/>
      <sz val="11"/>
      <color rgb="FF0000FF"/>
      <name val="Arial"/>
    </font>
    <font>
      <u/>
      <sz val="11"/>
      <color rgb="FF1155CC"/>
      <name val="Arial, sans-serif"/>
    </font>
    <font>
      <sz val="11"/>
      <color theme="1"/>
      <name val="Calibri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1" fillId="0" borderId="1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4" fontId="1" fillId="2" borderId="0" xfId="0" applyNumberFormat="1" applyFont="1" applyFill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7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s.gov/pub/irs-pdf/p15b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workbookViewId="0">
      <selection activeCell="C12" sqref="C12"/>
    </sheetView>
  </sheetViews>
  <sheetFormatPr defaultColWidth="14.42578125" defaultRowHeight="15" customHeight="1"/>
  <cols>
    <col min="1" max="1" width="21.5703125" customWidth="1"/>
    <col min="2" max="2" width="12.85546875" customWidth="1"/>
    <col min="3" max="3" width="14.5703125" customWidth="1"/>
    <col min="4" max="4" width="15.7109375" customWidth="1"/>
    <col min="5" max="5" width="15.28515625" customWidth="1"/>
    <col min="6" max="6" width="13.42578125" customWidth="1"/>
    <col min="7" max="9" width="13" customWidth="1"/>
    <col min="10" max="11" width="14.42578125" customWidth="1"/>
    <col min="12" max="14" width="18" customWidth="1"/>
    <col min="15" max="16" width="11.85546875" customWidth="1"/>
    <col min="17" max="27" width="8.7109375" customWidth="1"/>
  </cols>
  <sheetData>
    <row r="1" spans="1:19">
      <c r="A1" s="1" t="s">
        <v>0</v>
      </c>
    </row>
    <row r="2" spans="1:19">
      <c r="A2" s="2" t="s">
        <v>1</v>
      </c>
    </row>
    <row r="4" spans="1:19">
      <c r="A4" s="3"/>
      <c r="B4" s="4"/>
      <c r="C4" s="4"/>
      <c r="D4" s="4"/>
      <c r="E4" s="4"/>
      <c r="F4" s="4"/>
      <c r="G4" s="18" t="s">
        <v>2</v>
      </c>
      <c r="H4" s="19"/>
      <c r="I4" s="19"/>
      <c r="J4" s="20"/>
      <c r="K4" s="5"/>
      <c r="L4" s="21" t="s">
        <v>3</v>
      </c>
      <c r="M4" s="22"/>
      <c r="N4" s="23"/>
      <c r="O4" s="21" t="s">
        <v>4</v>
      </c>
      <c r="P4" s="23"/>
    </row>
    <row r="5" spans="1:19" ht="60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27" t="s">
        <v>47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S5" s="1"/>
    </row>
    <row r="6" spans="1:19">
      <c r="B6" s="1"/>
      <c r="C6" s="1"/>
      <c r="D6" s="2"/>
      <c r="F6" s="9">
        <v>75000</v>
      </c>
      <c r="G6" s="10">
        <f t="shared" ref="G6:G31" si="0">SUM(H6:J6)</f>
        <v>10025</v>
      </c>
      <c r="H6" s="10">
        <v>7525</v>
      </c>
      <c r="I6" s="10">
        <v>2500</v>
      </c>
      <c r="J6" s="10">
        <v>0</v>
      </c>
      <c r="K6" s="10">
        <f t="array" ref="K6">IF(OR(OR(F6=0,G6=0),ISBLANK(OR(F6,G6))),"",IF(F6&gt;'Lease Table'!$B$44,(F6*0.25+500)*(I6+J6)/G6,INDEX('Lease Table'!$C$2:$C$44,MATCH(F6,'Lease Table'!$A$2:$A$44))*(I6+J6)/G6))</f>
        <v>4800.4987531172073</v>
      </c>
      <c r="L6" s="1"/>
      <c r="M6" s="1"/>
      <c r="N6" s="1"/>
      <c r="O6" s="1"/>
      <c r="P6" s="1"/>
      <c r="Q6" s="1"/>
      <c r="S6" s="1"/>
    </row>
    <row r="7" spans="1:19">
      <c r="B7" s="1"/>
      <c r="C7" s="1"/>
      <c r="D7" s="2"/>
      <c r="F7" s="9">
        <v>0</v>
      </c>
      <c r="G7" s="10">
        <f t="shared" si="0"/>
        <v>0</v>
      </c>
      <c r="H7" s="10">
        <v>0</v>
      </c>
      <c r="I7" s="10">
        <v>0</v>
      </c>
      <c r="J7" s="10">
        <v>0</v>
      </c>
      <c r="K7" s="10" t="str">
        <f t="array" ref="K7">IF(OR(OR(F7=0,G7=0),ISBLANK(OR(F7,G7))),"",IF(F7&gt;'Lease Table'!$B$44,(F7*0.25+500)*(I7+J7)/G7,INDEX('Lease Table'!$C$2:$C$44,MATCH(F7,'Lease Table'!$A$2:$A$44))*(I7+J7)/G7))</f>
        <v/>
      </c>
      <c r="L7" s="1"/>
      <c r="M7" s="1"/>
      <c r="N7" s="1"/>
      <c r="O7" s="1"/>
      <c r="P7" s="1"/>
      <c r="S7" s="1"/>
    </row>
    <row r="8" spans="1:19">
      <c r="B8" s="1"/>
      <c r="C8" s="1"/>
      <c r="D8" s="2"/>
      <c r="F8" s="9">
        <v>0</v>
      </c>
      <c r="G8" s="10">
        <f t="shared" si="0"/>
        <v>0</v>
      </c>
      <c r="H8" s="10"/>
      <c r="I8" s="10"/>
      <c r="J8" s="10"/>
      <c r="K8" s="10" t="str">
        <f t="array" ref="K8">IF(OR(OR(F8=0,G8=0),ISBLANK(OR(F8,G8))),"",IF(F8&gt;'Lease Table'!$B$44,(F8*0.25+500)*(I8+J8)/G8,INDEX('Lease Table'!$C$2:$C$44,MATCH(F8,'Lease Table'!$A$2:$A$44))*(I8+J8)/G8))</f>
        <v/>
      </c>
      <c r="L8" s="1"/>
      <c r="M8" s="1"/>
      <c r="N8" s="1"/>
      <c r="O8" s="1"/>
      <c r="P8" s="1"/>
    </row>
    <row r="9" spans="1:19">
      <c r="B9" s="1"/>
      <c r="C9" s="1"/>
      <c r="D9" s="2"/>
      <c r="F9" s="9">
        <v>0</v>
      </c>
      <c r="G9" s="10">
        <f t="shared" si="0"/>
        <v>0</v>
      </c>
      <c r="H9" s="10"/>
      <c r="I9" s="10"/>
      <c r="J9" s="10"/>
      <c r="K9" s="10" t="str">
        <f t="array" ref="K9">IF(OR(OR(F9=0,G9=0),ISBLANK(OR(F9,G9))),"",IF(F9&gt;'Lease Table'!$B$44,(F9*0.25+500)*(I9+J9)/G9,INDEX('Lease Table'!$C$2:$C$44,MATCH(F9,'Lease Table'!$A$2:$A$44))*(I9+J9)/G9))</f>
        <v/>
      </c>
      <c r="L9" s="1"/>
      <c r="M9" s="1"/>
      <c r="N9" s="1"/>
      <c r="O9" s="1"/>
      <c r="P9" s="1"/>
    </row>
    <row r="10" spans="1:19">
      <c r="B10" s="1"/>
      <c r="C10" s="1"/>
      <c r="D10" s="2"/>
      <c r="F10" s="9">
        <v>0</v>
      </c>
      <c r="G10" s="10">
        <f t="shared" si="0"/>
        <v>0</v>
      </c>
      <c r="H10" s="10"/>
      <c r="I10" s="10"/>
      <c r="J10" s="10"/>
      <c r="K10" s="10" t="str">
        <f t="array" ref="K10">IF(OR(OR(F10=0,G10=0),ISBLANK(OR(F10,G10))),"",IF(F10&gt;'Lease Table'!$B$44,(F10*0.25+500)*(I10+J10)/G10,INDEX('Lease Table'!$C$2:$C$44,MATCH(F10,'Lease Table'!$A$2:$A$44))*(I10+J10)/G10))</f>
        <v/>
      </c>
      <c r="L10" s="1"/>
      <c r="M10" s="1"/>
      <c r="N10" s="1"/>
      <c r="O10" s="1"/>
      <c r="P10" s="1"/>
    </row>
    <row r="11" spans="1:19">
      <c r="B11" s="1"/>
      <c r="C11" s="1"/>
      <c r="D11" s="2"/>
      <c r="F11" s="9">
        <v>0</v>
      </c>
      <c r="G11" s="10">
        <f t="shared" si="0"/>
        <v>0</v>
      </c>
      <c r="H11" s="10"/>
      <c r="I11" s="10"/>
      <c r="J11" s="10"/>
      <c r="K11" s="10" t="str">
        <f t="array" ref="K11">IF(OR(OR(F11=0,G11=0),ISBLANK(OR(F11,G11))),"",IF(F11&gt;'Lease Table'!$B$44,(F11*0.25+500)*(I11+J11)/G11,INDEX('Lease Table'!$C$2:$C$44,MATCH(F11,'Lease Table'!$A$2:$A$44))*(I11+J11)/G11))</f>
        <v/>
      </c>
      <c r="L11" s="1"/>
      <c r="M11" s="1"/>
      <c r="N11" s="1"/>
      <c r="O11" s="1"/>
      <c r="P11" s="1"/>
    </row>
    <row r="12" spans="1:19">
      <c r="B12" s="1"/>
      <c r="C12" s="1"/>
      <c r="D12" s="2"/>
      <c r="F12" s="9">
        <v>0</v>
      </c>
      <c r="G12" s="10">
        <f t="shared" si="0"/>
        <v>0</v>
      </c>
      <c r="H12" s="10"/>
      <c r="I12" s="10"/>
      <c r="J12" s="10"/>
      <c r="K12" s="10" t="str">
        <f t="array" ref="K12">IF(OR(OR(F12=0,G12=0),ISBLANK(OR(F12,G12))),"",IF(F12&gt;'Lease Table'!$B$44,(F12*0.25+500)*(I12+J12)/G12,INDEX('Lease Table'!$C$2:$C$44,MATCH(F12,'Lease Table'!$A$2:$A$44))*(I12+J12)/G12))</f>
        <v/>
      </c>
      <c r="L12" s="1"/>
      <c r="M12" s="1"/>
      <c r="N12" s="1"/>
      <c r="O12" s="1"/>
      <c r="P12" s="1"/>
    </row>
    <row r="13" spans="1:19">
      <c r="B13" s="1"/>
      <c r="C13" s="1"/>
      <c r="D13" s="2"/>
      <c r="F13" s="9">
        <v>0</v>
      </c>
      <c r="G13" s="10">
        <f t="shared" si="0"/>
        <v>0</v>
      </c>
      <c r="H13" s="10"/>
      <c r="I13" s="10"/>
      <c r="J13" s="10"/>
      <c r="K13" s="10" t="str">
        <f t="array" ref="K13">IF(OR(OR(F13=0,G13=0),ISBLANK(OR(F13,G13))),"",IF(F13&gt;'Lease Table'!$B$44,(F13*0.25+500)*(I13+J13)/G13,INDEX('Lease Table'!$C$2:$C$44,MATCH(F13,'Lease Table'!$A$2:$A$44))*(I13+J13)/G13))</f>
        <v/>
      </c>
      <c r="L13" s="1"/>
      <c r="M13" s="1"/>
      <c r="N13" s="1"/>
      <c r="O13" s="1"/>
      <c r="P13" s="1"/>
    </row>
    <row r="14" spans="1:19">
      <c r="B14" s="1"/>
      <c r="C14" s="1"/>
      <c r="D14" s="2"/>
      <c r="F14" s="9">
        <v>0</v>
      </c>
      <c r="G14" s="10">
        <f t="shared" si="0"/>
        <v>0</v>
      </c>
      <c r="H14" s="10"/>
      <c r="I14" s="10"/>
      <c r="J14" s="10"/>
      <c r="K14" s="10" t="str">
        <f t="array" ref="K14">IF(OR(OR(F14=0,G14=0),ISBLANK(OR(F14,G14))),"",IF(F14&gt;'Lease Table'!$B$44,(F14*0.25+500)*(I14+J14)/G14,INDEX('Lease Table'!$C$2:$C$44,MATCH(F14,'Lease Table'!$A$2:$A$44))*(I14+J14)/G14))</f>
        <v/>
      </c>
      <c r="L14" s="1"/>
      <c r="M14" s="1"/>
      <c r="N14" s="1"/>
      <c r="O14" s="1"/>
      <c r="P14" s="1"/>
    </row>
    <row r="15" spans="1:19">
      <c r="B15" s="1"/>
      <c r="C15" s="1"/>
      <c r="D15" s="2"/>
      <c r="F15" s="9">
        <v>0</v>
      </c>
      <c r="G15" s="10">
        <f t="shared" si="0"/>
        <v>0</v>
      </c>
      <c r="H15" s="10"/>
      <c r="I15" s="10"/>
      <c r="J15" s="10"/>
      <c r="K15" s="10" t="str">
        <f t="array" ref="K15">IF(OR(OR(F15=0,G15=0),ISBLANK(OR(F15,G15))),"",IF(F15&gt;'Lease Table'!$B$44,(F15*0.25+500)*(I15+J15)/G15,INDEX('Lease Table'!$C$2:$C$44,MATCH(F15,'Lease Table'!$A$2:$A$44))*(I15+J15)/G15))</f>
        <v/>
      </c>
      <c r="L15" s="1"/>
      <c r="M15" s="1"/>
      <c r="N15" s="1"/>
      <c r="O15" s="1"/>
      <c r="P15" s="1"/>
    </row>
    <row r="16" spans="1:19">
      <c r="B16" s="1"/>
      <c r="C16" s="1"/>
      <c r="D16" s="2"/>
      <c r="F16" s="9">
        <v>0</v>
      </c>
      <c r="G16" s="10">
        <f t="shared" si="0"/>
        <v>0</v>
      </c>
      <c r="H16" s="10"/>
      <c r="I16" s="10"/>
      <c r="J16" s="10"/>
      <c r="K16" s="10" t="str">
        <f t="array" ref="K16">IF(OR(OR(F16=0,G16=0),ISBLANK(OR(F16,G16))),"",IF(F16&gt;'Lease Table'!$B$44,(F16*0.25+500)*(I16+J16)/G16,INDEX('Lease Table'!$C$2:$C$44,MATCH(F16,'Lease Table'!$A$2:$A$44))*(I16+J16)/G16))</f>
        <v/>
      </c>
      <c r="L16" s="1"/>
      <c r="M16" s="1"/>
      <c r="N16" s="1"/>
      <c r="O16" s="1"/>
      <c r="P16" s="1"/>
    </row>
    <row r="17" spans="2:16">
      <c r="B17" s="1"/>
      <c r="C17" s="1"/>
      <c r="D17" s="2"/>
      <c r="F17" s="9">
        <v>0</v>
      </c>
      <c r="G17" s="10">
        <f t="shared" si="0"/>
        <v>0</v>
      </c>
      <c r="H17" s="10"/>
      <c r="I17" s="10"/>
      <c r="J17" s="10"/>
      <c r="K17" s="10" t="str">
        <f t="array" ref="K17">IF(OR(OR(F17=0,G17=0),ISBLANK(OR(F17,G17))),"",IF(F17&gt;'Lease Table'!$B$44,(F17*0.25+500)*(I17+J17)/G17,INDEX('Lease Table'!$C$2:$C$44,MATCH(F17,'Lease Table'!$A$2:$A$44))*(I17+J17)/G17))</f>
        <v/>
      </c>
      <c r="L17" s="1"/>
      <c r="M17" s="1"/>
      <c r="N17" s="1"/>
      <c r="O17" s="1"/>
      <c r="P17" s="1"/>
    </row>
    <row r="18" spans="2:16">
      <c r="B18" s="1"/>
      <c r="C18" s="1"/>
      <c r="D18" s="2"/>
      <c r="F18" s="9">
        <v>0</v>
      </c>
      <c r="G18" s="10">
        <f t="shared" si="0"/>
        <v>0</v>
      </c>
      <c r="H18" s="10"/>
      <c r="I18" s="10"/>
      <c r="J18" s="10"/>
      <c r="K18" s="10" t="str">
        <f t="array" ref="K18">IF(OR(OR(F18=0,G18=0),ISBLANK(OR(F18,G18))),"",IF(F18&gt;'Lease Table'!$B$44,(F18*0.25+500)*(I18+J18)/G18,INDEX('Lease Table'!$C$2:$C$44,MATCH(F18,'Lease Table'!$A$2:$A$44))*(I18+J18)/G18))</f>
        <v/>
      </c>
      <c r="L18" s="1"/>
      <c r="M18" s="1"/>
      <c r="N18" s="1"/>
      <c r="O18" s="1"/>
      <c r="P18" s="1"/>
    </row>
    <row r="19" spans="2:16">
      <c r="B19" s="1"/>
      <c r="C19" s="1"/>
      <c r="D19" s="2"/>
      <c r="F19" s="9">
        <v>0</v>
      </c>
      <c r="G19" s="10">
        <f t="shared" si="0"/>
        <v>0</v>
      </c>
      <c r="H19" s="10"/>
      <c r="I19" s="10"/>
      <c r="J19" s="10"/>
      <c r="K19" s="10" t="str">
        <f t="array" ref="K19">IF(OR(OR(F19=0,G19=0),ISBLANK(OR(F19,G19))),"",IF(F19&gt;'Lease Table'!$B$44,(F19*0.25+500)*(I19+J19)/G19,INDEX('Lease Table'!$C$2:$C$44,MATCH(F19,'Lease Table'!$A$2:$A$44))*(I19+J19)/G19))</f>
        <v/>
      </c>
      <c r="L19" s="1"/>
      <c r="M19" s="1"/>
      <c r="N19" s="1"/>
      <c r="O19" s="1"/>
      <c r="P19" s="1"/>
    </row>
    <row r="20" spans="2:16">
      <c r="B20" s="1"/>
      <c r="C20" s="1"/>
      <c r="D20" s="2"/>
      <c r="F20" s="9">
        <v>0</v>
      </c>
      <c r="G20" s="10">
        <f t="shared" si="0"/>
        <v>0</v>
      </c>
      <c r="H20" s="10"/>
      <c r="I20" s="10"/>
      <c r="J20" s="10"/>
      <c r="K20" s="10" t="str">
        <f t="array" ref="K20">IF(OR(OR(F20=0,G20=0),ISBLANK(OR(F20,G20))),"",IF(F20&gt;'Lease Table'!$B$44,(F20*0.25+500)*(I20+J20)/G20,INDEX('Lease Table'!$C$2:$C$44,MATCH(F20,'Lease Table'!$A$2:$A$44))*(I20+J20)/G20))</f>
        <v/>
      </c>
      <c r="L20" s="1"/>
      <c r="M20" s="1"/>
      <c r="N20" s="1"/>
      <c r="O20" s="1"/>
      <c r="P20" s="1"/>
    </row>
    <row r="21" spans="2:16" ht="15.75" customHeight="1">
      <c r="B21" s="1"/>
      <c r="C21" s="1"/>
      <c r="D21" s="2"/>
      <c r="F21" s="9">
        <v>0</v>
      </c>
      <c r="G21" s="10">
        <f t="shared" si="0"/>
        <v>0</v>
      </c>
      <c r="H21" s="10"/>
      <c r="I21" s="10"/>
      <c r="J21" s="10"/>
      <c r="K21" s="10" t="str">
        <f t="array" ref="K21">IF(OR(OR(F21=0,G21=0),ISBLANK(OR(F21,G21))),"",IF(F21&gt;'Lease Table'!$B$44,(F21*0.25+500)*(I21+J21)/G21,INDEX('Lease Table'!$C$2:$C$44,MATCH(F21,'Lease Table'!$A$2:$A$44))*(I21+J21)/G21))</f>
        <v/>
      </c>
      <c r="L21" s="1"/>
      <c r="M21" s="1"/>
      <c r="N21" s="1"/>
      <c r="O21" s="1"/>
      <c r="P21" s="1"/>
    </row>
    <row r="22" spans="2:16" ht="15.75" customHeight="1">
      <c r="B22" s="1"/>
      <c r="C22" s="1"/>
      <c r="D22" s="2"/>
      <c r="F22" s="9">
        <v>0</v>
      </c>
      <c r="G22" s="10">
        <f t="shared" si="0"/>
        <v>0</v>
      </c>
      <c r="K22" s="10" t="str">
        <f t="array" ref="K22">IF(OR(OR(F22=0,G22=0),ISBLANK(OR(F22,G22))),"",IF(F22&gt;'Lease Table'!$B$44,(F22*0.25+500)*(I22+J22)/G22,INDEX('Lease Table'!$C$2:$C$44,MATCH(F22,'Lease Table'!$A$2:$A$44))*(I22+J22)/G22))</f>
        <v/>
      </c>
      <c r="L22" s="1"/>
      <c r="M22" s="1"/>
      <c r="N22" s="1"/>
      <c r="O22" s="1"/>
      <c r="P22" s="1"/>
    </row>
    <row r="23" spans="2:16" ht="15.75" customHeight="1">
      <c r="B23" s="1"/>
      <c r="C23" s="1"/>
      <c r="D23" s="2"/>
      <c r="F23" s="9">
        <v>0</v>
      </c>
      <c r="G23" s="10">
        <f t="shared" si="0"/>
        <v>0</v>
      </c>
      <c r="K23" s="10" t="str">
        <f t="array" ref="K23">IF(OR(OR(F23=0,G23=0),ISBLANK(OR(F23,G23))),"",IF(F23&gt;'Lease Table'!$B$44,(F23*0.25+500)*(I23+J23)/G23,INDEX('Lease Table'!$C$2:$C$44,MATCH(F23,'Lease Table'!$A$2:$A$44))*(I23+J23)/G23))</f>
        <v/>
      </c>
      <c r="L23" s="1"/>
      <c r="M23" s="1"/>
      <c r="N23" s="1"/>
      <c r="O23" s="1"/>
      <c r="P23" s="1"/>
    </row>
    <row r="24" spans="2:16" ht="15.75" customHeight="1">
      <c r="B24" s="1"/>
      <c r="C24" s="1"/>
      <c r="D24" s="2"/>
      <c r="F24" s="9">
        <v>0</v>
      </c>
      <c r="G24" s="10">
        <f t="shared" si="0"/>
        <v>0</v>
      </c>
      <c r="K24" s="10" t="str">
        <f t="array" ref="K24">IF(OR(OR(F24=0,G24=0),ISBLANK(OR(F24,G24))),"",IF(F24&gt;'Lease Table'!$B$44,(F24*0.25+500)*(I24+J24)/G24,INDEX('Lease Table'!$C$2:$C$44,MATCH(F24,'Lease Table'!$A$2:$A$44))*(I24+J24)/G24))</f>
        <v/>
      </c>
      <c r="L24" s="1"/>
      <c r="M24" s="1"/>
      <c r="N24" s="1"/>
      <c r="O24" s="1"/>
      <c r="P24" s="1"/>
    </row>
    <row r="25" spans="2:16" ht="15.75" customHeight="1">
      <c r="B25" s="1"/>
      <c r="C25" s="1"/>
      <c r="D25" s="2"/>
      <c r="F25" s="9">
        <v>0</v>
      </c>
      <c r="G25" s="10">
        <f t="shared" si="0"/>
        <v>0</v>
      </c>
      <c r="K25" s="10" t="str">
        <f t="array" ref="K25">IF(OR(OR(F25=0,G25=0),ISBLANK(OR(F25,G25))),"",IF(F25&gt;'Lease Table'!$B$44,(F25*0.25+500)*(I25+J25)/G25,INDEX('Lease Table'!$C$2:$C$44,MATCH(F25,'Lease Table'!$A$2:$A$44))*(I25+J25)/G25))</f>
        <v/>
      </c>
      <c r="L25" s="1"/>
      <c r="M25" s="1"/>
      <c r="N25" s="1"/>
      <c r="O25" s="1"/>
      <c r="P25" s="1"/>
    </row>
    <row r="26" spans="2:16" ht="15.75" customHeight="1">
      <c r="B26" s="1"/>
      <c r="C26" s="1"/>
      <c r="D26" s="2"/>
      <c r="F26" s="9">
        <v>0</v>
      </c>
      <c r="G26" s="10">
        <f t="shared" si="0"/>
        <v>0</v>
      </c>
      <c r="K26" s="10" t="str">
        <f t="array" ref="K26">IF(OR(OR(F26=0,G26=0),ISBLANK(OR(F26,G26))),"",IF(F26&gt;'Lease Table'!$B$44,(F26*0.25+500)*(I26+J26)/G26,INDEX('Lease Table'!$C$2:$C$44,MATCH(F26,'Lease Table'!$A$2:$A$44))*(I26+J26)/G26))</f>
        <v/>
      </c>
      <c r="L26" s="1"/>
      <c r="M26" s="1"/>
      <c r="N26" s="1"/>
      <c r="O26" s="1"/>
      <c r="P26" s="1"/>
    </row>
    <row r="27" spans="2:16" ht="15.75" customHeight="1">
      <c r="B27" s="1"/>
      <c r="C27" s="1"/>
      <c r="D27" s="2"/>
      <c r="F27" s="9">
        <v>0</v>
      </c>
      <c r="G27" s="10">
        <f t="shared" si="0"/>
        <v>0</v>
      </c>
      <c r="K27" s="10" t="str">
        <f t="array" ref="K27">IF(OR(OR(F27=0,G27=0),ISBLANK(OR(F27,G27))),"",IF(F27&gt;'Lease Table'!$B$44,(F27*0.25+500)*(I27+J27)/G27,INDEX('Lease Table'!$C$2:$C$44,MATCH(F27,'Lease Table'!$A$2:$A$44))*(I27+J27)/G27))</f>
        <v/>
      </c>
      <c r="L27" s="1"/>
      <c r="M27" s="1"/>
      <c r="N27" s="1"/>
      <c r="O27" s="1"/>
      <c r="P27" s="1"/>
    </row>
    <row r="28" spans="2:16" ht="15.75" customHeight="1">
      <c r="B28" s="1"/>
      <c r="C28" s="1"/>
      <c r="D28" s="2"/>
      <c r="F28" s="9">
        <v>0</v>
      </c>
      <c r="G28" s="10">
        <f t="shared" si="0"/>
        <v>0</v>
      </c>
      <c r="K28" s="10" t="str">
        <f t="array" ref="K28">IF(OR(OR(F28=0,G28=0),ISBLANK(OR(F28,G28))),"",IF(F28&gt;'Lease Table'!$B$44,(F28*0.25+500)*(I28+J28)/G28,INDEX('Lease Table'!$C$2:$C$44,MATCH(F28,'Lease Table'!$A$2:$A$44))*(I28+J28)/G28))</f>
        <v/>
      </c>
      <c r="L28" s="1"/>
      <c r="M28" s="1"/>
      <c r="N28" s="1"/>
      <c r="O28" s="1"/>
      <c r="P28" s="1"/>
    </row>
    <row r="29" spans="2:16" ht="15.75" customHeight="1">
      <c r="B29" s="1"/>
      <c r="C29" s="1"/>
      <c r="D29" s="2"/>
      <c r="F29" s="9">
        <v>0</v>
      </c>
      <c r="G29" s="10">
        <f t="shared" si="0"/>
        <v>0</v>
      </c>
      <c r="K29" s="10" t="str">
        <f t="array" ref="K29">IF(OR(OR(F29=0,G29=0),ISBLANK(OR(F29,G29))),"",IF(F29&gt;'Lease Table'!$B$44,(F29*0.25+500)*(I29+J29)/G29,INDEX('Lease Table'!$C$2:$C$44,MATCH(F29,'Lease Table'!$A$2:$A$44))*(I29+J29)/G29))</f>
        <v/>
      </c>
      <c r="L29" s="1"/>
      <c r="M29" s="1"/>
      <c r="N29" s="1"/>
      <c r="O29" s="1"/>
      <c r="P29" s="1"/>
    </row>
    <row r="30" spans="2:16" ht="15.75" customHeight="1">
      <c r="B30" s="1"/>
      <c r="C30" s="1"/>
      <c r="D30" s="2"/>
      <c r="F30" s="9">
        <v>0</v>
      </c>
      <c r="G30" s="10">
        <f t="shared" si="0"/>
        <v>0</v>
      </c>
      <c r="K30" s="10" t="str">
        <f t="array" ref="K30">IF(OR(OR(F30=0,G30=0),ISBLANK(OR(F30,G30))),"",IF(F30&gt;'Lease Table'!$B$44,(F30*0.25+500)*(I30+J30)/G30,INDEX('Lease Table'!$C$2:$C$44,MATCH(F30,'Lease Table'!$A$2:$A$44))*(I30+J30)/G30))</f>
        <v/>
      </c>
      <c r="L30" s="1"/>
      <c r="M30" s="1"/>
      <c r="N30" s="1"/>
      <c r="O30" s="1"/>
      <c r="P30" s="1"/>
    </row>
    <row r="31" spans="2:16" ht="15.75" customHeight="1">
      <c r="B31" s="1"/>
      <c r="C31" s="1"/>
      <c r="D31" s="2"/>
      <c r="F31" s="9">
        <v>0</v>
      </c>
      <c r="G31" s="10">
        <f t="shared" si="0"/>
        <v>0</v>
      </c>
      <c r="K31" s="10" t="str">
        <f t="array" ref="K31">IF(OR(OR(F31=0,G31=0),ISBLANK(OR(F31,G31))),"",IF(F31&gt;'Lease Table'!$B$44,(F31*0.25+500)*(I31+J31)/G31,INDEX('Lease Table'!$C$2:$C$44,MATCH(F31,'Lease Table'!$A$2:$A$44))*(I31+J31)/G31))</f>
        <v/>
      </c>
      <c r="L31" s="1"/>
      <c r="M31" s="1"/>
      <c r="N31" s="1"/>
      <c r="O31" s="1"/>
      <c r="P31" s="1"/>
    </row>
    <row r="32" spans="2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G4:J4"/>
    <mergeCell ref="L4:N4"/>
    <mergeCell ref="O4:P4"/>
  </mergeCells>
  <dataValidations count="3">
    <dataValidation type="list" allowBlank="1" showErrorMessage="1" sqref="B6:B31" xr:uid="{00000000-0002-0000-0000-000000000000}">
      <formula1>"Lease,Own"</formula1>
    </dataValidation>
    <dataValidation type="list" allowBlank="1" showErrorMessage="1" sqref="L6:P31" xr:uid="{00000000-0002-0000-0000-000001000000}">
      <formula1>"Yes,No"</formula1>
    </dataValidation>
    <dataValidation type="list" allowBlank="1" showErrorMessage="1" sqref="C6:C31" xr:uid="{00000000-0002-0000-0000-000002000000}">
      <formula1>"Entity,Personal"</formula1>
    </dataValidation>
  </dataValidation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44"/>
  <sheetViews>
    <sheetView workbookViewId="0"/>
  </sheetViews>
  <sheetFormatPr defaultColWidth="14.42578125" defaultRowHeight="15" customHeight="1"/>
  <sheetData>
    <row r="1" spans="1:7">
      <c r="A1" s="11" t="s">
        <v>20</v>
      </c>
      <c r="B1" s="11" t="s">
        <v>21</v>
      </c>
      <c r="C1" s="11" t="s">
        <v>22</v>
      </c>
      <c r="D1" s="11"/>
      <c r="E1" s="11"/>
      <c r="F1" s="11"/>
    </row>
    <row r="2" spans="1:7">
      <c r="A2" s="12">
        <v>0</v>
      </c>
      <c r="B2" s="12">
        <v>999</v>
      </c>
      <c r="C2" s="12">
        <v>600</v>
      </c>
      <c r="D2" s="11"/>
      <c r="E2" s="11"/>
      <c r="F2" s="13" t="s">
        <v>23</v>
      </c>
    </row>
    <row r="3" spans="1:7">
      <c r="A3" s="14">
        <v>1000</v>
      </c>
      <c r="B3" s="14">
        <v>1999</v>
      </c>
      <c r="C3" s="12">
        <v>850</v>
      </c>
      <c r="D3" s="11"/>
      <c r="E3" s="11"/>
      <c r="F3" s="11"/>
    </row>
    <row r="4" spans="1:7">
      <c r="A4" s="14">
        <v>2000</v>
      </c>
      <c r="B4" s="14">
        <v>2999</v>
      </c>
      <c r="C4" s="14">
        <v>1100</v>
      </c>
      <c r="D4" s="11"/>
      <c r="E4" s="11"/>
      <c r="F4" s="11" t="s">
        <v>24</v>
      </c>
    </row>
    <row r="5" spans="1:7">
      <c r="A5" s="14">
        <v>3000</v>
      </c>
      <c r="B5" s="14">
        <v>3999</v>
      </c>
      <c r="C5" s="14">
        <v>1350</v>
      </c>
      <c r="D5" s="11"/>
      <c r="E5" s="11"/>
      <c r="F5" s="11" t="s">
        <v>25</v>
      </c>
    </row>
    <row r="6" spans="1:7">
      <c r="A6" s="14">
        <v>4000</v>
      </c>
      <c r="B6" s="14">
        <v>4999</v>
      </c>
      <c r="C6" s="14">
        <v>1600</v>
      </c>
      <c r="D6" s="11"/>
      <c r="E6" s="11"/>
      <c r="F6" s="11"/>
    </row>
    <row r="7" spans="1:7">
      <c r="A7" s="14">
        <v>5000</v>
      </c>
      <c r="B7" s="14">
        <v>5999</v>
      </c>
      <c r="C7" s="14">
        <v>1850</v>
      </c>
      <c r="D7" s="11"/>
      <c r="E7" s="11"/>
      <c r="F7" s="11"/>
    </row>
    <row r="8" spans="1:7">
      <c r="A8" s="14">
        <v>6000</v>
      </c>
      <c r="B8" s="14">
        <v>6999</v>
      </c>
      <c r="C8" s="14">
        <v>2100</v>
      </c>
      <c r="D8" s="11"/>
      <c r="E8" s="11">
        <v>40000</v>
      </c>
      <c r="F8" s="11">
        <f>MATCH(E8,A2:A44,1)</f>
        <v>34</v>
      </c>
      <c r="G8" s="15">
        <f t="array" ref="G8">INDEX('Lease Table'!$C$2:$C$44,F8)</f>
        <v>10750</v>
      </c>
    </row>
    <row r="9" spans="1:7">
      <c r="A9" s="14">
        <v>7000</v>
      </c>
      <c r="B9" s="14">
        <v>7999</v>
      </c>
      <c r="C9" s="14">
        <v>2350</v>
      </c>
      <c r="D9" s="11"/>
      <c r="E9" s="11"/>
      <c r="F9" s="11"/>
    </row>
    <row r="10" spans="1:7">
      <c r="A10" s="14">
        <v>8000</v>
      </c>
      <c r="B10" s="14">
        <v>8999</v>
      </c>
      <c r="C10" s="14">
        <v>2600</v>
      </c>
      <c r="D10" s="11"/>
      <c r="E10" s="11"/>
      <c r="F10" s="11"/>
    </row>
    <row r="11" spans="1:7">
      <c r="A11" s="14">
        <v>9000</v>
      </c>
      <c r="B11" s="14">
        <v>9999</v>
      </c>
      <c r="C11" s="14">
        <v>2850</v>
      </c>
      <c r="D11" s="11"/>
      <c r="E11" s="11"/>
      <c r="F11" s="11"/>
    </row>
    <row r="12" spans="1:7">
      <c r="A12" s="14">
        <v>10000</v>
      </c>
      <c r="B12" s="14">
        <v>10999</v>
      </c>
      <c r="C12" s="14">
        <v>3100</v>
      </c>
      <c r="D12" s="11"/>
      <c r="E12" s="11"/>
      <c r="F12" s="11"/>
    </row>
    <row r="13" spans="1:7">
      <c r="A13" s="14">
        <v>11000</v>
      </c>
      <c r="B13" s="14">
        <v>11999</v>
      </c>
      <c r="C13" s="14">
        <v>3350</v>
      </c>
      <c r="D13" s="11"/>
      <c r="E13" s="11"/>
      <c r="F13" s="11"/>
    </row>
    <row r="14" spans="1:7">
      <c r="A14" s="14">
        <v>12000</v>
      </c>
      <c r="B14" s="14">
        <v>12999</v>
      </c>
      <c r="C14" s="14">
        <v>3600</v>
      </c>
      <c r="D14" s="11"/>
      <c r="E14" s="11"/>
      <c r="F14" s="11"/>
    </row>
    <row r="15" spans="1:7">
      <c r="A15" s="14">
        <v>13000</v>
      </c>
      <c r="B15" s="14">
        <v>13999</v>
      </c>
      <c r="C15" s="14">
        <v>3850</v>
      </c>
      <c r="D15" s="11"/>
      <c r="E15" s="11"/>
      <c r="F15" s="11"/>
    </row>
    <row r="16" spans="1:7">
      <c r="A16" s="14">
        <v>14000</v>
      </c>
      <c r="B16" s="14">
        <v>14999</v>
      </c>
      <c r="C16" s="14">
        <v>4100</v>
      </c>
      <c r="D16" s="11"/>
      <c r="E16" s="11"/>
      <c r="F16" s="11"/>
    </row>
    <row r="17" spans="1:6">
      <c r="A17" s="14">
        <v>15000</v>
      </c>
      <c r="B17" s="14">
        <v>15999</v>
      </c>
      <c r="C17" s="14">
        <v>4350</v>
      </c>
      <c r="D17" s="11"/>
      <c r="E17" s="11"/>
      <c r="F17" s="11"/>
    </row>
    <row r="18" spans="1:6">
      <c r="A18" s="14">
        <v>16000</v>
      </c>
      <c r="B18" s="14">
        <v>16999</v>
      </c>
      <c r="C18" s="14">
        <v>4600</v>
      </c>
      <c r="D18" s="11"/>
      <c r="E18" s="11"/>
      <c r="F18" s="11"/>
    </row>
    <row r="19" spans="1:6">
      <c r="A19" s="14">
        <v>17000</v>
      </c>
      <c r="B19" s="14">
        <v>17999</v>
      </c>
      <c r="C19" s="14">
        <v>4850</v>
      </c>
      <c r="D19" s="11"/>
      <c r="E19" s="11"/>
      <c r="F19" s="11"/>
    </row>
    <row r="20" spans="1:6">
      <c r="A20" s="14">
        <v>18000</v>
      </c>
      <c r="B20" s="14">
        <v>18999</v>
      </c>
      <c r="C20" s="14">
        <v>5100</v>
      </c>
      <c r="D20" s="11"/>
      <c r="E20" s="11"/>
      <c r="F20" s="11"/>
    </row>
    <row r="21" spans="1:6">
      <c r="A21" s="14">
        <v>19000</v>
      </c>
      <c r="B21" s="14">
        <v>19999</v>
      </c>
      <c r="C21" s="14">
        <v>5350</v>
      </c>
      <c r="D21" s="11"/>
      <c r="E21" s="11"/>
      <c r="F21" s="11"/>
    </row>
    <row r="22" spans="1:6">
      <c r="A22" s="14">
        <v>20000</v>
      </c>
      <c r="B22" s="14">
        <v>20999</v>
      </c>
      <c r="C22" s="14">
        <v>5600</v>
      </c>
      <c r="D22" s="11"/>
      <c r="E22" s="11"/>
      <c r="F22" s="11"/>
    </row>
    <row r="23" spans="1:6">
      <c r="A23" s="14">
        <v>21000</v>
      </c>
      <c r="B23" s="14">
        <v>21999</v>
      </c>
      <c r="C23" s="14">
        <v>5850</v>
      </c>
      <c r="D23" s="11"/>
      <c r="E23" s="11"/>
      <c r="F23" s="11"/>
    </row>
    <row r="24" spans="1:6">
      <c r="A24" s="14">
        <v>22000</v>
      </c>
      <c r="B24" s="14">
        <v>22999</v>
      </c>
      <c r="C24" s="14">
        <v>6100</v>
      </c>
      <c r="D24" s="11"/>
      <c r="E24" s="11"/>
      <c r="F24" s="11"/>
    </row>
    <row r="25" spans="1:6">
      <c r="A25" s="14">
        <v>23000</v>
      </c>
      <c r="B25" s="14">
        <v>23999</v>
      </c>
      <c r="C25" s="14">
        <v>6350</v>
      </c>
      <c r="D25" s="11"/>
      <c r="E25" s="11"/>
      <c r="F25" s="11"/>
    </row>
    <row r="26" spans="1:6">
      <c r="A26" s="14">
        <v>24000</v>
      </c>
      <c r="B26" s="14">
        <v>24999</v>
      </c>
      <c r="C26" s="14">
        <v>6600</v>
      </c>
      <c r="D26" s="11"/>
      <c r="E26" s="11"/>
      <c r="F26" s="11"/>
    </row>
    <row r="27" spans="1:6">
      <c r="A27" s="14">
        <v>25000</v>
      </c>
      <c r="B27" s="14">
        <v>25999</v>
      </c>
      <c r="C27" s="14">
        <v>6850</v>
      </c>
      <c r="D27" s="11"/>
      <c r="E27" s="11"/>
      <c r="F27" s="11"/>
    </row>
    <row r="28" spans="1:6">
      <c r="A28" s="14">
        <v>26000</v>
      </c>
      <c r="B28" s="14">
        <v>27999</v>
      </c>
      <c r="C28" s="14">
        <v>7250</v>
      </c>
      <c r="D28" s="11"/>
      <c r="E28" s="11"/>
      <c r="F28" s="11"/>
    </row>
    <row r="29" spans="1:6">
      <c r="A29" s="14">
        <v>28000</v>
      </c>
      <c r="B29" s="14">
        <v>29999</v>
      </c>
      <c r="C29" s="14">
        <v>7750</v>
      </c>
      <c r="D29" s="11"/>
      <c r="E29" s="11"/>
      <c r="F29" s="11"/>
    </row>
    <row r="30" spans="1:6">
      <c r="A30" s="14">
        <v>30000</v>
      </c>
      <c r="B30" s="14">
        <v>31999</v>
      </c>
      <c r="C30" s="14">
        <v>8250</v>
      </c>
      <c r="D30" s="11"/>
      <c r="E30" s="11"/>
      <c r="F30" s="11"/>
    </row>
    <row r="31" spans="1:6">
      <c r="A31" s="14">
        <v>32000</v>
      </c>
      <c r="B31" s="14">
        <v>33999</v>
      </c>
      <c r="C31" s="14">
        <v>8750</v>
      </c>
      <c r="D31" s="11"/>
      <c r="E31" s="11"/>
      <c r="F31" s="11"/>
    </row>
    <row r="32" spans="1:6">
      <c r="A32" s="14">
        <v>34000</v>
      </c>
      <c r="B32" s="14">
        <v>35999</v>
      </c>
      <c r="C32" s="14">
        <v>9250</v>
      </c>
      <c r="D32" s="11"/>
      <c r="E32" s="11"/>
      <c r="F32" s="11"/>
    </row>
    <row r="33" spans="1:6">
      <c r="A33" s="14">
        <v>36000</v>
      </c>
      <c r="B33" s="14">
        <v>37999</v>
      </c>
      <c r="C33" s="14">
        <v>9750</v>
      </c>
      <c r="D33" s="11"/>
      <c r="E33" s="11"/>
      <c r="F33" s="11"/>
    </row>
    <row r="34" spans="1:6">
      <c r="A34" s="14">
        <v>38000</v>
      </c>
      <c r="B34" s="14">
        <v>39999</v>
      </c>
      <c r="C34" s="14">
        <v>10250</v>
      </c>
      <c r="D34" s="11"/>
      <c r="E34" s="11"/>
      <c r="F34" s="11"/>
    </row>
    <row r="35" spans="1:6">
      <c r="A35" s="14">
        <v>40000</v>
      </c>
      <c r="B35" s="14">
        <v>41999</v>
      </c>
      <c r="C35" s="14">
        <v>10750</v>
      </c>
      <c r="D35" s="11"/>
      <c r="E35" s="11"/>
      <c r="F35" s="11"/>
    </row>
    <row r="36" spans="1:6">
      <c r="A36" s="14">
        <v>42000</v>
      </c>
      <c r="B36" s="14">
        <v>43999</v>
      </c>
      <c r="C36" s="14">
        <v>11250</v>
      </c>
      <c r="D36" s="11"/>
      <c r="E36" s="11"/>
      <c r="F36" s="11"/>
    </row>
    <row r="37" spans="1:6">
      <c r="A37" s="14">
        <v>44000</v>
      </c>
      <c r="B37" s="14">
        <v>45999</v>
      </c>
      <c r="C37" s="14">
        <v>11750</v>
      </c>
      <c r="D37" s="11"/>
      <c r="E37" s="11"/>
      <c r="F37" s="11"/>
    </row>
    <row r="38" spans="1:6">
      <c r="A38" s="14">
        <v>46000</v>
      </c>
      <c r="B38" s="14">
        <v>47999</v>
      </c>
      <c r="C38" s="14">
        <v>12250</v>
      </c>
      <c r="D38" s="11"/>
      <c r="E38" s="11"/>
      <c r="F38" s="11"/>
    </row>
    <row r="39" spans="1:6">
      <c r="A39" s="14">
        <v>48000</v>
      </c>
      <c r="B39" s="14">
        <v>49999</v>
      </c>
      <c r="C39" s="14">
        <v>12750</v>
      </c>
      <c r="D39" s="11"/>
      <c r="E39" s="11"/>
      <c r="F39" s="11"/>
    </row>
    <row r="40" spans="1:6">
      <c r="A40" s="14">
        <v>50000</v>
      </c>
      <c r="B40" s="14">
        <v>51999</v>
      </c>
      <c r="C40" s="14">
        <v>13250</v>
      </c>
      <c r="D40" s="11"/>
      <c r="E40" s="11"/>
      <c r="F40" s="11"/>
    </row>
    <row r="41" spans="1:6">
      <c r="A41" s="14">
        <v>52000</v>
      </c>
      <c r="B41" s="14">
        <v>53999</v>
      </c>
      <c r="C41" s="14">
        <v>13750</v>
      </c>
      <c r="D41" s="11"/>
      <c r="E41" s="11"/>
      <c r="F41" s="11"/>
    </row>
    <row r="42" spans="1:6">
      <c r="A42" s="14">
        <v>54000</v>
      </c>
      <c r="B42" s="14">
        <v>55999</v>
      </c>
      <c r="C42" s="14">
        <v>14250</v>
      </c>
      <c r="D42" s="11"/>
      <c r="E42" s="11"/>
      <c r="F42" s="11"/>
    </row>
    <row r="43" spans="1:6">
      <c r="A43" s="14">
        <v>56000</v>
      </c>
      <c r="B43" s="14">
        <v>57999</v>
      </c>
      <c r="C43" s="14">
        <v>14750</v>
      </c>
      <c r="D43" s="11"/>
      <c r="E43" s="11"/>
      <c r="F43" s="11"/>
    </row>
    <row r="44" spans="1:6">
      <c r="A44" s="14">
        <v>58000</v>
      </c>
      <c r="B44" s="14">
        <v>59999</v>
      </c>
      <c r="C44" s="14">
        <v>15250</v>
      </c>
      <c r="D44" s="11"/>
      <c r="E44" s="11"/>
      <c r="F44" s="11"/>
    </row>
  </sheetData>
  <hyperlinks>
    <hyperlink ref="F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6"/>
  <sheetViews>
    <sheetView workbookViewId="0">
      <selection activeCell="D29" sqref="D29"/>
    </sheetView>
  </sheetViews>
  <sheetFormatPr defaultColWidth="14.42578125" defaultRowHeight="15" customHeight="1"/>
  <cols>
    <col min="1" max="1" width="39.28515625" customWidth="1"/>
  </cols>
  <sheetData>
    <row r="1" spans="1:9">
      <c r="B1" s="26" t="s">
        <v>26</v>
      </c>
      <c r="C1" s="26" t="s">
        <v>27</v>
      </c>
      <c r="D1" s="26" t="s">
        <v>28</v>
      </c>
      <c r="E1" s="26" t="s">
        <v>29</v>
      </c>
      <c r="F1" s="26" t="s">
        <v>30</v>
      </c>
      <c r="G1" s="26" t="s">
        <v>31</v>
      </c>
      <c r="H1" s="26" t="s">
        <v>32</v>
      </c>
      <c r="I1" s="26" t="s">
        <v>33</v>
      </c>
    </row>
    <row r="3" spans="1:9">
      <c r="A3" s="1" t="s">
        <v>34</v>
      </c>
      <c r="B3" s="24"/>
      <c r="C3" s="24"/>
      <c r="D3" s="24"/>
      <c r="E3" s="24"/>
      <c r="F3" s="24"/>
      <c r="G3" s="24"/>
      <c r="H3" s="24"/>
      <c r="I3" s="24"/>
    </row>
    <row r="4" spans="1:9">
      <c r="A4" s="1" t="s">
        <v>35</v>
      </c>
      <c r="B4" s="24"/>
      <c r="C4" s="24"/>
      <c r="D4" s="24"/>
      <c r="E4" s="24"/>
      <c r="F4" s="24"/>
      <c r="G4" s="24"/>
      <c r="H4" s="24"/>
      <c r="I4" s="24"/>
    </row>
    <row r="5" spans="1:9">
      <c r="A5" s="1" t="s">
        <v>36</v>
      </c>
      <c r="B5" s="24"/>
      <c r="C5" s="24"/>
      <c r="D5" s="24"/>
      <c r="E5" s="24"/>
      <c r="F5" s="24"/>
      <c r="G5" s="24"/>
      <c r="H5" s="24"/>
      <c r="I5" s="24"/>
    </row>
    <row r="6" spans="1:9">
      <c r="A6" s="1" t="s">
        <v>37</v>
      </c>
      <c r="B6" s="24"/>
      <c r="C6" s="24"/>
      <c r="D6" s="24"/>
      <c r="E6" s="24"/>
      <c r="F6" s="24"/>
      <c r="G6" s="24"/>
      <c r="H6" s="24"/>
      <c r="I6" s="24"/>
    </row>
    <row r="7" spans="1:9">
      <c r="A7" s="1" t="s">
        <v>38</v>
      </c>
      <c r="B7" s="24"/>
      <c r="C7" s="24"/>
      <c r="D7" s="24"/>
      <c r="E7" s="24"/>
      <c r="F7" s="24"/>
      <c r="G7" s="24"/>
      <c r="H7" s="24"/>
      <c r="I7" s="24"/>
    </row>
    <row r="8" spans="1:9">
      <c r="A8" s="1" t="s">
        <v>39</v>
      </c>
      <c r="B8" s="24"/>
      <c r="C8" s="24"/>
      <c r="D8" s="24"/>
      <c r="E8" s="24"/>
      <c r="F8" s="24"/>
      <c r="G8" s="24"/>
      <c r="H8" s="24"/>
      <c r="I8" s="24"/>
    </row>
    <row r="9" spans="1:9">
      <c r="A9" s="1" t="s">
        <v>40</v>
      </c>
      <c r="B9" s="24"/>
      <c r="C9" s="24"/>
      <c r="D9" s="24"/>
      <c r="E9" s="24"/>
      <c r="F9" s="24"/>
      <c r="G9" s="24"/>
      <c r="H9" s="24"/>
      <c r="I9" s="24"/>
    </row>
    <row r="10" spans="1:9">
      <c r="A10" s="1" t="s">
        <v>41</v>
      </c>
      <c r="B10" s="25"/>
      <c r="C10" s="25"/>
      <c r="D10" s="25"/>
      <c r="E10" s="25"/>
      <c r="F10" s="25"/>
      <c r="G10" s="25"/>
      <c r="H10" s="25"/>
      <c r="I10" s="25"/>
    </row>
    <row r="11" spans="1:9">
      <c r="A11" s="1" t="s">
        <v>42</v>
      </c>
      <c r="B11" s="16">
        <f t="shared" ref="B11:I11" si="0">SUM(B3:B9)-ABS(B10)</f>
        <v>0</v>
      </c>
      <c r="C11" s="16">
        <f t="shared" si="0"/>
        <v>0</v>
      </c>
      <c r="D11" s="16">
        <f t="shared" si="0"/>
        <v>0</v>
      </c>
      <c r="E11" s="16">
        <f t="shared" si="0"/>
        <v>0</v>
      </c>
      <c r="F11" s="16">
        <f t="shared" si="0"/>
        <v>0</v>
      </c>
      <c r="G11" s="16">
        <f t="shared" si="0"/>
        <v>0</v>
      </c>
      <c r="H11" s="16">
        <f t="shared" si="0"/>
        <v>0</v>
      </c>
      <c r="I11" s="16">
        <f t="shared" si="0"/>
        <v>0</v>
      </c>
    </row>
    <row r="12" spans="1:9">
      <c r="B12" s="16"/>
      <c r="C12" s="16"/>
      <c r="D12" s="16"/>
      <c r="E12" s="16"/>
      <c r="F12" s="16"/>
      <c r="G12" s="16"/>
      <c r="H12" s="16"/>
      <c r="I12" s="16"/>
    </row>
    <row r="13" spans="1:9">
      <c r="A13" s="1" t="s">
        <v>43</v>
      </c>
      <c r="B13" s="24"/>
      <c r="C13" s="24"/>
      <c r="D13" s="24"/>
      <c r="E13" s="24"/>
      <c r="F13" s="24"/>
      <c r="G13" s="24"/>
      <c r="H13" s="24"/>
      <c r="I13" s="24"/>
    </row>
    <row r="14" spans="1:9">
      <c r="A14" s="1" t="s">
        <v>44</v>
      </c>
      <c r="B14" s="24"/>
      <c r="C14" s="24"/>
      <c r="D14" s="24"/>
      <c r="E14" s="24"/>
      <c r="F14" s="24"/>
      <c r="G14" s="24"/>
      <c r="H14" s="24"/>
      <c r="I14" s="24"/>
    </row>
    <row r="15" spans="1:9">
      <c r="A15" s="1" t="s">
        <v>45</v>
      </c>
      <c r="B15" s="25"/>
      <c r="C15" s="25"/>
      <c r="D15" s="25"/>
      <c r="E15" s="25"/>
      <c r="F15" s="25"/>
      <c r="G15" s="25"/>
      <c r="H15" s="25"/>
      <c r="I15" s="25"/>
    </row>
    <row r="16" spans="1:9">
      <c r="A16" s="1" t="s">
        <v>46</v>
      </c>
      <c r="B16" s="17">
        <f t="shared" ref="B16:I16" si="1">B11-ABS(B13)-ABS(B14)+ABS(B15)</f>
        <v>0</v>
      </c>
      <c r="C16" s="17">
        <f t="shared" si="1"/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Vehicles</vt:lpstr>
      <vt:lpstr>Lease Table</vt:lpstr>
      <vt:lpstr>Vehicle Cost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Kiley</cp:lastModifiedBy>
  <dcterms:modified xsi:type="dcterms:W3CDTF">2024-12-27T16:18:07Z</dcterms:modified>
</cp:coreProperties>
</file>